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schaufele\Dropbox\Energy_Centre\News_and_Media\Blogs\December_2024\"/>
    </mc:Choice>
  </mc:AlternateContent>
  <xr:revisionPtr revIDLastSave="0" documentId="13_ncr:1_{B014F7F6-D2E2-44CD-93FE-214675FBAC26}" xr6:coauthVersionLast="47" xr6:coauthVersionMax="47" xr10:uidLastSave="{00000000-0000-0000-0000-000000000000}"/>
  <bookViews>
    <workbookView xWindow="-120" yWindow="-120" windowWidth="29040" windowHeight="15720" xr2:uid="{9B10775E-C374-469B-99C7-0715589C0A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D12" i="1"/>
  <c r="D15" i="1" s="1"/>
  <c r="D25" i="1" s="1"/>
  <c r="E25" i="1" s="1"/>
  <c r="F25" i="1" s="1"/>
  <c r="G25" i="1" s="1"/>
  <c r="H25" i="1" s="1"/>
  <c r="I25" i="1" s="1"/>
  <c r="J25" i="1" s="1"/>
  <c r="K25" i="1" s="1"/>
  <c r="L25" i="1" s="1"/>
  <c r="M25" i="1" s="1"/>
  <c r="N25" i="1" s="1"/>
  <c r="E23" i="1"/>
  <c r="F23" i="1" s="1"/>
  <c r="G23" i="1" s="1"/>
  <c r="H23" i="1" s="1"/>
  <c r="I23" i="1" s="1"/>
  <c r="J23" i="1" s="1"/>
  <c r="K23" i="1" s="1"/>
  <c r="L23" i="1" s="1"/>
  <c r="M23" i="1" s="1"/>
  <c r="N23" i="1" s="1"/>
  <c r="E24" i="1" l="1"/>
  <c r="F24" i="1" s="1"/>
  <c r="G24" i="1" s="1"/>
  <c r="H24" i="1" s="1"/>
  <c r="I24" i="1" s="1"/>
  <c r="J24" i="1" s="1"/>
  <c r="K24" i="1" s="1"/>
  <c r="L24" i="1" s="1"/>
  <c r="M24" i="1" s="1"/>
  <c r="N24" i="1" s="1"/>
  <c r="I26" i="1" l="1"/>
  <c r="I27" i="1" s="1"/>
  <c r="I30" i="1" s="1"/>
  <c r="I31" i="1" s="1"/>
  <c r="I32" i="1" s="1"/>
  <c r="K26" i="1"/>
  <c r="K27" i="1" s="1"/>
  <c r="K30" i="1" s="1"/>
  <c r="K31" i="1" s="1"/>
  <c r="K32" i="1" s="1"/>
  <c r="J26" i="1"/>
  <c r="J27" i="1" s="1"/>
  <c r="J30" i="1" s="1"/>
  <c r="J31" i="1" s="1"/>
  <c r="J32" i="1" s="1"/>
  <c r="H26" i="1"/>
  <c r="H27" i="1" s="1"/>
  <c r="H30" i="1" s="1"/>
  <c r="H31" i="1" s="1"/>
  <c r="H32" i="1" s="1"/>
  <c r="F26" i="1"/>
  <c r="F27" i="1" s="1"/>
  <c r="F30" i="1" s="1"/>
  <c r="F31" i="1" s="1"/>
  <c r="F32" i="1" s="1"/>
  <c r="E26" i="1"/>
  <c r="E27" i="1" s="1"/>
  <c r="E30" i="1" s="1"/>
  <c r="E31" i="1" s="1"/>
  <c r="E32" i="1" s="1"/>
  <c r="G26" i="1"/>
  <c r="G27" i="1" s="1"/>
  <c r="G30" i="1" s="1"/>
  <c r="G31" i="1" s="1"/>
  <c r="G32" i="1" s="1"/>
  <c r="L26" i="1"/>
  <c r="L27" i="1" s="1"/>
  <c r="L30" i="1" s="1"/>
  <c r="L31" i="1" s="1"/>
  <c r="L32" i="1" s="1"/>
  <c r="M26" i="1"/>
  <c r="M27" i="1" s="1"/>
  <c r="M30" i="1" s="1"/>
  <c r="M31" i="1" s="1"/>
  <c r="M32" i="1" s="1"/>
  <c r="N26" i="1"/>
  <c r="N27" i="1" s="1"/>
  <c r="N30" i="1" s="1"/>
  <c r="N31" i="1" s="1"/>
  <c r="N32" i="1" s="1"/>
  <c r="C32" i="1" l="1"/>
</calcChain>
</file>

<file path=xl/sharedStrings.xml><?xml version="1.0" encoding="utf-8"?>
<sst xmlns="http://schemas.openxmlformats.org/spreadsheetml/2006/main" count="26" uniqueCount="26">
  <si>
    <t>Year</t>
  </si>
  <si>
    <t>Output (MWh)</t>
  </si>
  <si>
    <t>Enegy Demand</t>
  </si>
  <si>
    <t>Annual cost</t>
  </si>
  <si>
    <t xml:space="preserve">$MWh </t>
  </si>
  <si>
    <t xml:space="preserve"> </t>
  </si>
  <si>
    <t>Bill increase ($/month)</t>
  </si>
  <si>
    <t>Bill increase ($/year)</t>
  </si>
  <si>
    <t>Hours per year</t>
  </si>
  <si>
    <t>Cost of Overprocurement Calculator</t>
  </si>
  <si>
    <t>Last update: January 8, 2025</t>
  </si>
  <si>
    <t>Yellow cells are outputs; Do not change</t>
  </si>
  <si>
    <t>Initial energy demand (TWh)</t>
  </si>
  <si>
    <t>Calculator Inputs</t>
  </si>
  <si>
    <t>Consequences for Houshold Bills</t>
  </si>
  <si>
    <t>Green cells are inputs; Change as desired</t>
  </si>
  <si>
    <t>Cents/kWh</t>
  </si>
  <si>
    <t>Consumer discount rate (%)</t>
  </si>
  <si>
    <t>PV ten-year cost to households ($)</t>
  </si>
  <si>
    <t>Monthly consumption per houshold (kWh)</t>
  </si>
  <si>
    <t>Capacity overprocurred (MW)</t>
  </si>
  <si>
    <t>Capacity factor (%)</t>
  </si>
  <si>
    <t>Unit cost ($MWh)</t>
  </si>
  <si>
    <t>Annual cost ($)</t>
  </si>
  <si>
    <t>Inflation rate (%)</t>
  </si>
  <si>
    <t>Demand growth rate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</si>
</sst>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4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3" fontId="0" fillId="0" borderId="0" xfId="0" applyNumberFormat="1"/>
    <xf numFmtId="3" fontId="0" fillId="2" borderId="0" xfId="0" applyNumberFormat="1" applyFill="1"/>
    <xf numFmtId="3" fontId="0" fillId="3" borderId="0" xfId="0" applyNumberFormat="1" applyFill="1"/>
    <xf numFmtId="0" fontId="0" fillId="3" borderId="0" xfId="0" applyFill="1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Fill="1"/>
    <xf numFmtId="0" fontId="2" fillId="3" borderId="0" xfId="0" applyFont="1" applyFill="1"/>
    <xf numFmtId="0" fontId="2" fillId="2" borderId="0" xfId="0" applyFont="1" applyFill="1"/>
    <xf numFmtId="0" fontId="2" fillId="0" borderId="0" xfId="0" applyFont="1" applyFill="1"/>
    <xf numFmtId="2" fontId="0" fillId="2" borderId="0" xfId="0" applyNumberFormat="1" applyFill="1"/>
    <xf numFmtId="44" fontId="2" fillId="2" borderId="2" xfId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7B3F4-BECA-4D49-98E4-AA11094D9347}">
  <dimension ref="B2:N32"/>
  <sheetViews>
    <sheetView tabSelected="1" workbookViewId="0">
      <selection activeCell="C19" sqref="C19"/>
    </sheetView>
  </sheetViews>
  <sheetFormatPr defaultRowHeight="15" x14ac:dyDescent="0.25"/>
  <cols>
    <col min="1" max="1" width="6.28515625" customWidth="1"/>
    <col min="2" max="2" width="38.85546875" customWidth="1"/>
    <col min="3" max="3" width="16.42578125" customWidth="1"/>
    <col min="4" max="14" width="14.7109375" customWidth="1"/>
  </cols>
  <sheetData>
    <row r="2" spans="2:6" ht="31.5" x14ac:dyDescent="0.5">
      <c r="B2" s="6" t="s">
        <v>9</v>
      </c>
    </row>
    <row r="3" spans="2:6" x14ac:dyDescent="0.25">
      <c r="B3" t="s">
        <v>10</v>
      </c>
    </row>
    <row r="5" spans="2:6" x14ac:dyDescent="0.25">
      <c r="B5" s="12" t="s">
        <v>15</v>
      </c>
      <c r="C5" s="11"/>
      <c r="D5" s="11"/>
    </row>
    <row r="6" spans="2:6" x14ac:dyDescent="0.25">
      <c r="B6" s="13" t="s">
        <v>11</v>
      </c>
      <c r="C6" s="11"/>
      <c r="D6" s="11"/>
    </row>
    <row r="7" spans="2:6" x14ac:dyDescent="0.25">
      <c r="B7" s="14"/>
      <c r="C7" s="11"/>
      <c r="D7" s="11"/>
    </row>
    <row r="8" spans="2:6" ht="15.75" thickBot="1" x14ac:dyDescent="0.3">
      <c r="B8" s="9" t="s">
        <v>13</v>
      </c>
      <c r="C8" s="10"/>
    </row>
    <row r="9" spans="2:6" x14ac:dyDescent="0.25">
      <c r="B9" t="s">
        <v>20</v>
      </c>
      <c r="C9" s="3">
        <v>2500</v>
      </c>
    </row>
    <row r="10" spans="2:6" x14ac:dyDescent="0.25">
      <c r="B10" t="s">
        <v>21</v>
      </c>
      <c r="C10" s="3">
        <v>33</v>
      </c>
    </row>
    <row r="11" spans="2:6" x14ac:dyDescent="0.25">
      <c r="B11" t="s">
        <v>8</v>
      </c>
      <c r="C11" s="3">
        <v>8760</v>
      </c>
      <c r="F11" s="1"/>
    </row>
    <row r="12" spans="2:6" x14ac:dyDescent="0.25">
      <c r="B12" t="s">
        <v>1</v>
      </c>
      <c r="D12" s="2">
        <f>C9*C10/100*C11</f>
        <v>7227000</v>
      </c>
      <c r="F12" s="1"/>
    </row>
    <row r="13" spans="2:6" ht="5.25" customHeight="1" x14ac:dyDescent="0.25">
      <c r="B13" s="1"/>
      <c r="C13" s="1"/>
      <c r="D13" s="1"/>
      <c r="F13" s="1"/>
    </row>
    <row r="14" spans="2:6" x14ac:dyDescent="0.25">
      <c r="B14" t="s">
        <v>22</v>
      </c>
      <c r="C14" s="4">
        <v>60</v>
      </c>
      <c r="D14" s="1"/>
      <c r="F14" s="1"/>
    </row>
    <row r="15" spans="2:6" x14ac:dyDescent="0.25">
      <c r="B15" t="s">
        <v>23</v>
      </c>
      <c r="D15" s="2">
        <f>C14*D12</f>
        <v>433620000</v>
      </c>
      <c r="F15" s="1"/>
    </row>
    <row r="16" spans="2:6" ht="4.5" customHeight="1" x14ac:dyDescent="0.25">
      <c r="B16" s="1"/>
      <c r="C16" s="1"/>
      <c r="D16" s="1"/>
      <c r="F16" s="1"/>
    </row>
    <row r="17" spans="2:14" x14ac:dyDescent="0.25">
      <c r="B17" t="s">
        <v>24</v>
      </c>
      <c r="C17" s="4">
        <v>2</v>
      </c>
      <c r="D17" s="1"/>
      <c r="F17" s="1"/>
    </row>
    <row r="18" spans="2:14" x14ac:dyDescent="0.25">
      <c r="B18" t="s">
        <v>25</v>
      </c>
      <c r="C18" s="4">
        <v>4.4000000000000004</v>
      </c>
    </row>
    <row r="19" spans="2:14" x14ac:dyDescent="0.25">
      <c r="B19" t="s">
        <v>12</v>
      </c>
      <c r="C19" s="4">
        <v>151</v>
      </c>
    </row>
    <row r="20" spans="2:14" x14ac:dyDescent="0.25">
      <c r="B20" s="8" t="s">
        <v>19</v>
      </c>
      <c r="C20" s="4">
        <v>750</v>
      </c>
    </row>
    <row r="21" spans="2:14" x14ac:dyDescent="0.25">
      <c r="B21" s="8" t="s">
        <v>17</v>
      </c>
      <c r="C21" s="4">
        <v>2</v>
      </c>
    </row>
    <row r="23" spans="2:14" ht="15.75" thickBot="1" x14ac:dyDescent="0.3">
      <c r="B23" s="9" t="s">
        <v>0</v>
      </c>
      <c r="C23" s="10"/>
      <c r="D23" s="9">
        <v>2025</v>
      </c>
      <c r="E23" s="9">
        <f>D23+1</f>
        <v>2026</v>
      </c>
      <c r="F23" s="9">
        <f t="shared" ref="F23:N23" si="0">E23+1</f>
        <v>2027</v>
      </c>
      <c r="G23" s="9">
        <f t="shared" si="0"/>
        <v>2028</v>
      </c>
      <c r="H23" s="9">
        <f t="shared" si="0"/>
        <v>2029</v>
      </c>
      <c r="I23" s="9">
        <f t="shared" si="0"/>
        <v>2030</v>
      </c>
      <c r="J23" s="9">
        <f t="shared" si="0"/>
        <v>2031</v>
      </c>
      <c r="K23" s="9">
        <f t="shared" si="0"/>
        <v>2032</v>
      </c>
      <c r="L23" s="9">
        <f t="shared" si="0"/>
        <v>2033</v>
      </c>
      <c r="M23" s="9">
        <f t="shared" si="0"/>
        <v>2034</v>
      </c>
      <c r="N23" s="9">
        <f t="shared" si="0"/>
        <v>2035</v>
      </c>
    </row>
    <row r="24" spans="2:14" x14ac:dyDescent="0.25">
      <c r="B24" s="8" t="s">
        <v>2</v>
      </c>
      <c r="D24" s="2">
        <f>C19*1000000</f>
        <v>151000000</v>
      </c>
      <c r="E24" s="2">
        <f>D24*(1+$C$18/100)</f>
        <v>157644000</v>
      </c>
      <c r="F24" s="2">
        <f>E24*(1+$C$18/100)</f>
        <v>164580336</v>
      </c>
      <c r="G24" s="2">
        <f>F24*(1+$C$18/100)</f>
        <v>171821870.78400001</v>
      </c>
      <c r="H24" s="2">
        <f>G24*(1+$C$18/100)</f>
        <v>179382033.09849602</v>
      </c>
      <c r="I24" s="2">
        <f>H24*(1+$C$18/100)</f>
        <v>187274842.55482987</v>
      </c>
      <c r="J24" s="2">
        <f>I24*(1+$C$18/100)</f>
        <v>195514935.62724239</v>
      </c>
      <c r="K24" s="2">
        <f>J24*(1+$C$18/100)</f>
        <v>204117592.79484105</v>
      </c>
      <c r="L24" s="2">
        <f>K24*(1+$C$18/100)</f>
        <v>213098766.87781405</v>
      </c>
      <c r="M24" s="2">
        <f>L24*(1+$C$18/100)</f>
        <v>222475112.62043789</v>
      </c>
      <c r="N24" s="2">
        <f>M24*(1+$C$18/100)</f>
        <v>232264017.57573718</v>
      </c>
    </row>
    <row r="25" spans="2:14" x14ac:dyDescent="0.25">
      <c r="B25" s="8" t="s">
        <v>3</v>
      </c>
      <c r="D25" s="2">
        <f>D15</f>
        <v>433620000</v>
      </c>
      <c r="E25" s="2">
        <f>D25*(1+$C$17/100)</f>
        <v>442292400</v>
      </c>
      <c r="F25" s="2">
        <f t="shared" ref="F25:N25" si="1">E25*(1+$C$17/100)</f>
        <v>451138248</v>
      </c>
      <c r="G25" s="2">
        <f t="shared" si="1"/>
        <v>460161012.95999998</v>
      </c>
      <c r="H25" s="2">
        <f t="shared" si="1"/>
        <v>469364233.21920002</v>
      </c>
      <c r="I25" s="2">
        <f t="shared" si="1"/>
        <v>478751517.88358402</v>
      </c>
      <c r="J25" s="2">
        <f t="shared" si="1"/>
        <v>488326548.2412557</v>
      </c>
      <c r="K25" s="2">
        <f t="shared" si="1"/>
        <v>498093079.20608079</v>
      </c>
      <c r="L25" s="2">
        <f t="shared" si="1"/>
        <v>508054940.79020244</v>
      </c>
      <c r="M25" s="2">
        <f t="shared" si="1"/>
        <v>518216039.6060065</v>
      </c>
      <c r="N25" s="2">
        <f t="shared" si="1"/>
        <v>528580360.39812666</v>
      </c>
    </row>
    <row r="26" spans="2:14" x14ac:dyDescent="0.25">
      <c r="B26" s="8" t="s">
        <v>4</v>
      </c>
      <c r="D26" s="7"/>
      <c r="E26" s="15">
        <f>E25/E24</f>
        <v>2.8056405572048413</v>
      </c>
      <c r="F26" s="15">
        <f t="shared" ref="F26:N26" si="2">F25/F24</f>
        <v>2.7411430731311666</v>
      </c>
      <c r="G26" s="15">
        <f t="shared" si="2"/>
        <v>2.678128289840795</v>
      </c>
      <c r="H26" s="15">
        <f t="shared" si="2"/>
        <v>2.616562122258248</v>
      </c>
      <c r="I26" s="15">
        <f t="shared" si="2"/>
        <v>2.5564112688730005</v>
      </c>
      <c r="J26" s="15">
        <f t="shared" si="2"/>
        <v>2.4976431937264949</v>
      </c>
      <c r="K26" s="15">
        <f t="shared" si="2"/>
        <v>2.440226108813242</v>
      </c>
      <c r="L26" s="15">
        <f t="shared" si="2"/>
        <v>2.3841289568865007</v>
      </c>
      <c r="M26" s="15">
        <f t="shared" si="2"/>
        <v>2.3293213946592251</v>
      </c>
      <c r="N26" s="15">
        <f t="shared" si="2"/>
        <v>2.2757737763911967</v>
      </c>
    </row>
    <row r="27" spans="2:14" x14ac:dyDescent="0.25">
      <c r="B27" s="8" t="s">
        <v>16</v>
      </c>
      <c r="D27" s="7" t="s">
        <v>5</v>
      </c>
      <c r="E27" s="15">
        <f>E26/100</f>
        <v>2.8056405572048412E-2</v>
      </c>
      <c r="F27" s="15">
        <f t="shared" ref="F27:N27" si="3">F26/100</f>
        <v>2.7411430731311665E-2</v>
      </c>
      <c r="G27" s="15">
        <f t="shared" si="3"/>
        <v>2.6781282898407949E-2</v>
      </c>
      <c r="H27" s="15">
        <f t="shared" si="3"/>
        <v>2.616562122258248E-2</v>
      </c>
      <c r="I27" s="15">
        <f t="shared" si="3"/>
        <v>2.5564112688730004E-2</v>
      </c>
      <c r="J27" s="15">
        <f t="shared" si="3"/>
        <v>2.497643193726495E-2</v>
      </c>
      <c r="K27" s="15">
        <f t="shared" si="3"/>
        <v>2.440226108813242E-2</v>
      </c>
      <c r="L27" s="15">
        <f t="shared" si="3"/>
        <v>2.3841289568865009E-2</v>
      </c>
      <c r="M27" s="15">
        <f t="shared" si="3"/>
        <v>2.3293213946592249E-2</v>
      </c>
      <c r="N27" s="15">
        <f t="shared" si="3"/>
        <v>2.2757737763911969E-2</v>
      </c>
    </row>
    <row r="28" spans="2:14" ht="7.5" customHeight="1" x14ac:dyDescent="0.25">
      <c r="B28" s="8"/>
      <c r="D28" s="7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2:14" x14ac:dyDescent="0.25">
      <c r="B29" s="5" t="s">
        <v>14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2:14" x14ac:dyDescent="0.25">
      <c r="B30" s="8" t="s">
        <v>6</v>
      </c>
      <c r="D30" s="7"/>
      <c r="E30" s="15">
        <f>$C$20*E27</f>
        <v>21.042304179036307</v>
      </c>
      <c r="F30" s="15">
        <f>$C$20*F27</f>
        <v>20.558573048483748</v>
      </c>
      <c r="G30" s="15">
        <f>$C$20*G27</f>
        <v>20.08596217380596</v>
      </c>
      <c r="H30" s="15">
        <f>$C$20*H27</f>
        <v>19.624215916936862</v>
      </c>
      <c r="I30" s="15">
        <f>$C$20*I27</f>
        <v>19.173084516547501</v>
      </c>
      <c r="J30" s="15">
        <f>$C$20*J27</f>
        <v>18.732323952948711</v>
      </c>
      <c r="K30" s="15">
        <f>$C$20*K27</f>
        <v>18.301695816099315</v>
      </c>
      <c r="L30" s="15">
        <f>$C$20*L27</f>
        <v>17.880967176648756</v>
      </c>
      <c r="M30" s="15">
        <f>$C$20*M27</f>
        <v>17.469910459944188</v>
      </c>
      <c r="N30" s="15">
        <f>$C$20*N27</f>
        <v>17.068303322933975</v>
      </c>
    </row>
    <row r="31" spans="2:14" x14ac:dyDescent="0.25">
      <c r="B31" s="8" t="s">
        <v>7</v>
      </c>
      <c r="D31" s="7"/>
      <c r="E31" s="15">
        <f>E30*12</f>
        <v>252.50765014843569</v>
      </c>
      <c r="F31" s="15">
        <f t="shared" ref="F31:N31" si="4">F30*12</f>
        <v>246.70287658180496</v>
      </c>
      <c r="G31" s="15">
        <f t="shared" si="4"/>
        <v>241.03154608567152</v>
      </c>
      <c r="H31" s="15">
        <f t="shared" si="4"/>
        <v>235.49059100324234</v>
      </c>
      <c r="I31" s="15">
        <f t="shared" si="4"/>
        <v>230.07701419857</v>
      </c>
      <c r="J31" s="15">
        <f t="shared" si="4"/>
        <v>224.78788743538453</v>
      </c>
      <c r="K31" s="15">
        <f t="shared" si="4"/>
        <v>219.62034979319179</v>
      </c>
      <c r="L31" s="15">
        <f t="shared" si="4"/>
        <v>214.57160611978509</v>
      </c>
      <c r="M31" s="15">
        <f t="shared" si="4"/>
        <v>209.63892551933026</v>
      </c>
      <c r="N31" s="15">
        <f t="shared" si="4"/>
        <v>204.81963987520771</v>
      </c>
    </row>
    <row r="32" spans="2:14" ht="15.75" thickBot="1" x14ac:dyDescent="0.3">
      <c r="B32" s="5" t="s">
        <v>18</v>
      </c>
      <c r="C32" s="16">
        <f>SUM(E32:N32)</f>
        <v>2055.1264379510976</v>
      </c>
      <c r="D32" s="7"/>
      <c r="E32" s="15">
        <f>E31/(1+$C$21/100)^(E23-$D$23)</f>
        <v>247.55651975336832</v>
      </c>
      <c r="F32" s="15">
        <f t="shared" ref="F32:N32" si="5">F31/(1+$C$21/100)^(F23-$D$23)</f>
        <v>237.12310321203859</v>
      </c>
      <c r="G32" s="15">
        <f t="shared" si="5"/>
        <v>227.12940920693356</v>
      </c>
      <c r="H32" s="15">
        <f t="shared" si="5"/>
        <v>217.55690537062605</v>
      </c>
      <c r="I32" s="15">
        <f t="shared" si="5"/>
        <v>208.38784039331986</v>
      </c>
      <c r="J32" s="15">
        <f t="shared" si="5"/>
        <v>199.60521110471254</v>
      </c>
      <c r="K32" s="15">
        <f t="shared" si="5"/>
        <v>191.1927309432113</v>
      </c>
      <c r="L32" s="15">
        <f t="shared" si="5"/>
        <v>183.13479975403379</v>
      </c>
      <c r="M32" s="15">
        <f t="shared" si="5"/>
        <v>175.41647486018562</v>
      </c>
      <c r="N32" s="15">
        <f t="shared" si="5"/>
        <v>168.02344335266821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Rivard, Brian</dc:creator>
  <cp:lastModifiedBy>Schaufele, Brandon</cp:lastModifiedBy>
  <dcterms:created xsi:type="dcterms:W3CDTF">2025-01-06T14:18:29Z</dcterms:created>
  <dcterms:modified xsi:type="dcterms:W3CDTF">2025-01-08T19:19:06Z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e804de9-5306-4a8f-920e-16c68d5498ba_Enabled">
    <vt:lpwstr>true</vt:lpwstr>
  </property>
  <property fmtid="{D5CDD505-2E9C-101B-9397-08002B2CF9AE}" pid="3" name="MSIP_Label_9e804de9-5306-4a8f-920e-16c68d5498ba_SetDate">
    <vt:lpwstr>2025-01-08T18:19:58Z</vt:lpwstr>
  </property>
  <property fmtid="{D5CDD505-2E9C-101B-9397-08002B2CF9AE}" pid="4" name="MSIP_Label_9e804de9-5306-4a8f-920e-16c68d5498ba_Method">
    <vt:lpwstr>Standard</vt:lpwstr>
  </property>
  <property fmtid="{D5CDD505-2E9C-101B-9397-08002B2CF9AE}" pid="5" name="MSIP_Label_9e804de9-5306-4a8f-920e-16c68d5498ba_Name">
    <vt:lpwstr>Public</vt:lpwstr>
  </property>
  <property fmtid="{D5CDD505-2E9C-101B-9397-08002B2CF9AE}" pid="6" name="MSIP_Label_9e804de9-5306-4a8f-920e-16c68d5498ba_SiteId">
    <vt:lpwstr>547040db-1855-4320-9738-e6878f6271fc</vt:lpwstr>
  </property>
  <property fmtid="{D5CDD505-2E9C-101B-9397-08002B2CF9AE}" pid="7" name="MSIP_Label_9e804de9-5306-4a8f-920e-16c68d5498ba_ActionId">
    <vt:lpwstr>ec35b6e9-018b-41f2-b769-7f23db7ac20a</vt:lpwstr>
  </property>
  <property fmtid="{D5CDD505-2E9C-101B-9397-08002B2CF9AE}" pid="8" name="MSIP_Label_9e804de9-5306-4a8f-920e-16c68d5498ba_ContentBits">
    <vt:lpwstr>0</vt:lpwstr>
  </property>
</Properties>
</file>